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10" windowHeight="7575" activeTab="0"/>
  </bookViews>
  <sheets>
    <sheet name="Hoja1" sheetId="1" r:id="rId1"/>
  </sheets>
  <definedNames/>
  <calcPr fullCalcOnLoad="1" fullPrecision="0"/>
</workbook>
</file>

<file path=xl/sharedStrings.xml><?xml version="1.0" encoding="utf-8"?>
<sst xmlns="http://schemas.openxmlformats.org/spreadsheetml/2006/main" count="77" uniqueCount="54">
  <si>
    <t>Pastos Permanentes</t>
  </si>
  <si>
    <t>Superficie en Has</t>
  </si>
  <si>
    <t>Cultivos Permanentes</t>
  </si>
  <si>
    <t>Trigo</t>
  </si>
  <si>
    <t>Cebada</t>
  </si>
  <si>
    <t>Avena</t>
  </si>
  <si>
    <t>Otros Cereales</t>
  </si>
  <si>
    <t>Patata</t>
  </si>
  <si>
    <t>Remolacha</t>
  </si>
  <si>
    <t>Girasol</t>
  </si>
  <si>
    <t>Otras oleaginosas</t>
  </si>
  <si>
    <t>Alfalfa</t>
  </si>
  <si>
    <t>Veza forrajera</t>
  </si>
  <si>
    <t>Esparceta</t>
  </si>
  <si>
    <t>Habas y haboncillos</t>
  </si>
  <si>
    <t>Guisante</t>
  </si>
  <si>
    <t>Otras leguminosas grano</t>
  </si>
  <si>
    <t>Coliflor</t>
  </si>
  <si>
    <t>Bróculi</t>
  </si>
  <si>
    <t>Otras Brásicas</t>
  </si>
  <si>
    <t>Tomate</t>
  </si>
  <si>
    <t xml:space="preserve">Pimiento </t>
  </si>
  <si>
    <t>Otras hortalizas</t>
  </si>
  <si>
    <t>Barbecho</t>
  </si>
  <si>
    <t>Otros cultivos herbáceos</t>
  </si>
  <si>
    <t>Mayor</t>
  </si>
  <si>
    <t>2º mayor</t>
  </si>
  <si>
    <t>Superficie Cultivos herbáceos</t>
  </si>
  <si>
    <t>Superficie &gt;10  y &lt; O = 30</t>
  </si>
  <si>
    <t>2 ó mas herbáceos</t>
  </si>
  <si>
    <t>Cultivo mayor &lt;O= 75% total superf</t>
  </si>
  <si>
    <t>Superficie &gt;30</t>
  </si>
  <si>
    <t>3 ó mas herbáceos</t>
  </si>
  <si>
    <t>Cultivo mayor &lt; O = 75% total supe.</t>
  </si>
  <si>
    <t>2 cultivos mayores &lt;O=95% total sup</t>
  </si>
  <si>
    <t>Superficie &lt;10</t>
  </si>
  <si>
    <t>DIVERSIFICACIÓN</t>
  </si>
  <si>
    <t>INTERÉS ECOLÓGICO</t>
  </si>
  <si>
    <t>ECOLÓGICO</t>
  </si>
  <si>
    <t>Superficie &lt; O = 15</t>
  </si>
  <si>
    <t>1ª opción</t>
  </si>
  <si>
    <t>2ª opción</t>
  </si>
  <si>
    <t>3ª opción</t>
  </si>
  <si>
    <t>Superficie &gt;15 y &gt;O= al 5% cult.en rojo</t>
  </si>
  <si>
    <t>NOMBRE:</t>
  </si>
  <si>
    <t>Cultivos de interés ecológico</t>
  </si>
  <si>
    <t>% ecologicos</t>
  </si>
  <si>
    <t>.</t>
  </si>
  <si>
    <t>,</t>
  </si>
  <si>
    <t>Superficie con ponderación NO SE USA</t>
  </si>
  <si>
    <t>Superficie ponderada</t>
  </si>
  <si>
    <t>Judía y garbanzo</t>
  </si>
  <si>
    <t>ECOLOGIZACIÓN</t>
  </si>
  <si>
    <t xml:space="preserve"> DIVERSIFICACIÓN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</si>
</sst>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\ &quot;%&quot;"/>
    <numFmt numFmtId="165" formatCode="#,##0.00\ &quot;Has.&quot;"/>
    <numFmt numFmtId="166" formatCode="0\ &quot;          DIVERSIFICACIÓN&quot;"/>
    <numFmt numFmtId="167" formatCode="0\ &quot;          ECOLOGICO&quot;"/>
    <numFmt numFmtId="168" formatCode="0\ &quot;    (2 CUMPLE GREENING&quot;"/>
    <numFmt numFmtId="169" formatCode="0\ &quot;    (Solo en caso 2, cumple Greening)&quot;"/>
    <numFmt numFmtId="170" formatCode="#,##0.00\ &quot;Has. de cultivos de interés ecológico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4" fontId="0" fillId="33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167" fontId="0" fillId="0" borderId="0" xfId="0" applyNumberFormat="1" applyAlignment="1" applyProtection="1">
      <alignment horizontal="left"/>
      <protection hidden="1"/>
    </xf>
    <xf numFmtId="164" fontId="3" fillId="33" borderId="0" xfId="0" applyNumberFormat="1" applyFont="1" applyFill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hidden="1" locked="0"/>
    </xf>
    <xf numFmtId="0" fontId="1" fillId="33" borderId="0" xfId="0" applyFont="1" applyFill="1" applyAlignment="1" applyProtection="1">
      <alignment/>
      <protection hidden="1"/>
    </xf>
    <xf numFmtId="169" fontId="3" fillId="0" borderId="0" xfId="0" applyNumberFormat="1" applyFont="1" applyAlignment="1" applyProtection="1">
      <alignment horizontal="center"/>
      <protection hidden="1"/>
    </xf>
    <xf numFmtId="164" fontId="3" fillId="0" borderId="11" xfId="0" applyNumberFormat="1" applyFont="1" applyBorder="1" applyAlignment="1" applyProtection="1">
      <alignment/>
      <protection hidden="1"/>
    </xf>
    <xf numFmtId="4" fontId="3" fillId="0" borderId="11" xfId="0" applyNumberFormat="1" applyFont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164" fontId="8" fillId="0" borderId="0" xfId="0" applyNumberFormat="1" applyFont="1" applyAlignment="1" applyProtection="1">
      <alignment/>
      <protection hidden="1"/>
    </xf>
    <xf numFmtId="164" fontId="3" fillId="33" borderId="0" xfId="0" applyNumberFormat="1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165" fontId="2" fillId="33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" fillId="34" borderId="15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4" fillId="34" borderId="15" xfId="0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4" fillId="34" borderId="18" xfId="0" applyFont="1" applyFill="1" applyBorder="1" applyAlignment="1" applyProtection="1">
      <alignment horizontal="center"/>
      <protection hidden="1"/>
    </xf>
    <xf numFmtId="165" fontId="1" fillId="34" borderId="19" xfId="0" applyNumberFormat="1" applyFont="1" applyFill="1" applyBorder="1" applyAlignment="1" applyProtection="1">
      <alignment vertical="center"/>
      <protection hidden="1"/>
    </xf>
    <xf numFmtId="0" fontId="0" fillId="36" borderId="20" xfId="0" applyFont="1" applyFill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165" fontId="0" fillId="0" borderId="10" xfId="0" applyNumberFormat="1" applyFill="1" applyBorder="1" applyAlignment="1" applyProtection="1">
      <alignment/>
      <protection hidden="1" locked="0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29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165" fontId="0" fillId="0" borderId="10" xfId="0" applyNumberFormat="1" applyFont="1" applyFill="1" applyBorder="1" applyAlignment="1" applyProtection="1">
      <alignment/>
      <protection hidden="1" locked="0"/>
    </xf>
    <xf numFmtId="0" fontId="3" fillId="37" borderId="0" xfId="0" applyFont="1" applyFill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5" fontId="1" fillId="34" borderId="31" xfId="0" applyNumberFormat="1" applyFont="1" applyFill="1" applyBorder="1" applyAlignment="1" applyProtection="1">
      <alignment horizontal="center" vertical="center" wrapText="1"/>
      <protection hidden="1"/>
    </xf>
    <xf numFmtId="165" fontId="1" fillId="34" borderId="3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0" fontId="9" fillId="0" borderId="23" xfId="0" applyFont="1" applyFill="1" applyBorder="1" applyAlignment="1" applyProtection="1">
      <alignment horizontal="left" vertical="top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0" fillId="0" borderId="23" xfId="0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33" borderId="10" xfId="0" applyFill="1" applyBorder="1" applyAlignment="1" applyProtection="1">
      <alignment horizontal="left"/>
      <protection hidden="1"/>
    </xf>
    <xf numFmtId="0" fontId="0" fillId="33" borderId="30" xfId="0" applyFont="1" applyFill="1" applyBorder="1" applyAlignment="1" applyProtection="1">
      <alignment horizontal="center" vertical="center"/>
      <protection hidden="1" locked="0"/>
    </xf>
    <xf numFmtId="0" fontId="0" fillId="33" borderId="11" xfId="0" applyFont="1" applyFill="1" applyBorder="1" applyAlignment="1" applyProtection="1">
      <alignment horizontal="center" vertical="center"/>
      <protection hidden="1" locked="0"/>
    </xf>
    <xf numFmtId="0" fontId="0" fillId="33" borderId="22" xfId="0" applyFont="1" applyFill="1" applyBorder="1" applyAlignment="1" applyProtection="1">
      <alignment horizontal="center" vertical="center"/>
      <protection hidden="1" locked="0"/>
    </xf>
    <xf numFmtId="0" fontId="0" fillId="33" borderId="25" xfId="0" applyFont="1" applyFill="1" applyBorder="1" applyAlignment="1" applyProtection="1">
      <alignment horizontal="center" vertical="center"/>
      <protection hidden="1" locked="0"/>
    </xf>
    <xf numFmtId="0" fontId="0" fillId="33" borderId="26" xfId="0" applyFont="1" applyFill="1" applyBorder="1" applyAlignment="1" applyProtection="1">
      <alignment horizontal="center" vertical="center"/>
      <protection hidden="1" locked="0"/>
    </xf>
    <xf numFmtId="0" fontId="0" fillId="33" borderId="27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14</xdr:row>
      <xdr:rowOff>76200</xdr:rowOff>
    </xdr:from>
    <xdr:to>
      <xdr:col>9</xdr:col>
      <xdr:colOff>1247775</xdr:colOff>
      <xdr:row>22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381250"/>
          <a:ext cx="1219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showZeros="0" tabSelected="1" workbookViewId="0" topLeftCell="F1">
      <selection activeCell="J9" sqref="J9"/>
    </sheetView>
  </sheetViews>
  <sheetFormatPr defaultColWidth="11.57421875" defaultRowHeight="12.75"/>
  <cols>
    <col min="1" max="1" width="5.7109375" style="1" hidden="1" customWidth="1"/>
    <col min="2" max="2" width="34.140625" style="2" hidden="1" customWidth="1"/>
    <col min="3" max="3" width="7.8515625" style="3" hidden="1" customWidth="1"/>
    <col min="4" max="4" width="11.421875" style="2" hidden="1" customWidth="1"/>
    <col min="5" max="5" width="8.00390625" style="3" hidden="1" customWidth="1"/>
    <col min="6" max="6" width="3.57421875" style="3" customWidth="1"/>
    <col min="7" max="7" width="11.8515625" style="2" customWidth="1"/>
    <col min="8" max="8" width="26.28125" style="2" customWidth="1"/>
    <col min="9" max="9" width="15.00390625" style="52" customWidth="1"/>
    <col min="10" max="10" width="19.140625" style="2" customWidth="1"/>
    <col min="11" max="11" width="4.7109375" style="2" customWidth="1"/>
    <col min="12" max="12" width="12.00390625" style="2" customWidth="1"/>
    <col min="13" max="16384" width="11.57421875" style="2" customWidth="1"/>
  </cols>
  <sheetData>
    <row r="1" spans="6:16" ht="15" customHeight="1">
      <c r="F1" s="4"/>
      <c r="G1" s="5"/>
      <c r="H1" s="5"/>
      <c r="I1" s="6"/>
      <c r="J1" s="5"/>
      <c r="K1" s="5"/>
      <c r="L1" s="5"/>
      <c r="M1" s="5"/>
      <c r="N1" s="5"/>
      <c r="O1" s="5"/>
      <c r="P1" s="5"/>
    </row>
    <row r="2" spans="6:16" ht="14.25" customHeight="1">
      <c r="F2" s="4"/>
      <c r="G2" s="5"/>
      <c r="H2" s="5"/>
      <c r="I2" s="6"/>
      <c r="J2" s="5"/>
      <c r="K2" s="5"/>
      <c r="L2" s="5"/>
      <c r="M2" s="5"/>
      <c r="N2" s="5"/>
      <c r="O2" s="5"/>
      <c r="P2" s="5"/>
    </row>
    <row r="3" spans="2:16" ht="12.75">
      <c r="B3" s="7">
        <f>IF(O9="SI",1,0)</f>
        <v>0</v>
      </c>
      <c r="C3" s="3" t="s">
        <v>25</v>
      </c>
      <c r="D3" s="8" t="e">
        <f>E3/I8*100</f>
        <v>#DIV/0!</v>
      </c>
      <c r="E3" s="9">
        <f>MAX(I9:I31)</f>
        <v>0</v>
      </c>
      <c r="F3" s="4"/>
      <c r="G3" s="5"/>
      <c r="H3" s="5"/>
      <c r="I3" s="6" t="s">
        <v>1</v>
      </c>
      <c r="J3" s="5"/>
      <c r="K3" s="5"/>
      <c r="L3" s="5"/>
      <c r="M3" s="10"/>
      <c r="N3" s="10"/>
      <c r="O3" s="5"/>
      <c r="P3" s="5"/>
    </row>
    <row r="4" spans="2:16" ht="12.75">
      <c r="B4" s="11">
        <f>IF(O20="SI",1,0)</f>
        <v>0</v>
      </c>
      <c r="C4" s="3" t="s">
        <v>26</v>
      </c>
      <c r="D4" s="8" t="e">
        <f>E4/I8*100</f>
        <v>#DIV/0!</v>
      </c>
      <c r="E4" s="9">
        <f>IF(J8&gt;1,LARGE(I9:I31,2),0)</f>
        <v>0</v>
      </c>
      <c r="F4" s="12"/>
      <c r="G4" s="92" t="s">
        <v>0</v>
      </c>
      <c r="H4" s="92"/>
      <c r="I4" s="13"/>
      <c r="J4" s="5"/>
      <c r="K4" s="5"/>
      <c r="L4" s="14" t="s">
        <v>44</v>
      </c>
      <c r="M4" s="93"/>
      <c r="N4" s="94"/>
      <c r="O4" s="94"/>
      <c r="P4" s="95"/>
    </row>
    <row r="5" spans="2:16" ht="12.75">
      <c r="B5" s="15">
        <f>SUM(B3:B4)</f>
        <v>0</v>
      </c>
      <c r="D5" s="16" t="e">
        <f>E5/I8*100</f>
        <v>#DIV/0!</v>
      </c>
      <c r="E5" s="17">
        <f>SUM(E3:E4)</f>
        <v>0</v>
      </c>
      <c r="F5" s="4"/>
      <c r="G5" s="92" t="s">
        <v>2</v>
      </c>
      <c r="H5" s="92"/>
      <c r="I5" s="13"/>
      <c r="J5" s="5"/>
      <c r="K5" s="5"/>
      <c r="L5" s="10"/>
      <c r="M5" s="96"/>
      <c r="N5" s="97"/>
      <c r="O5" s="97"/>
      <c r="P5" s="98"/>
    </row>
    <row r="6" spans="6:16" ht="5.25" customHeight="1">
      <c r="F6" s="4"/>
      <c r="G6" s="18"/>
      <c r="H6" s="18"/>
      <c r="I6" s="19"/>
      <c r="J6" s="5"/>
      <c r="K6" s="5"/>
      <c r="L6" s="5"/>
      <c r="M6" s="5"/>
      <c r="N6" s="5"/>
      <c r="O6" s="5"/>
      <c r="P6" s="5"/>
    </row>
    <row r="7" spans="3:16" ht="13.5" thickBot="1">
      <c r="C7" s="3" t="s">
        <v>46</v>
      </c>
      <c r="D7" s="20" t="e">
        <f>G24/I8*100</f>
        <v>#DIV/0!</v>
      </c>
      <c r="F7" s="21"/>
      <c r="G7" s="5"/>
      <c r="H7" s="5"/>
      <c r="I7" s="6"/>
      <c r="J7" s="22">
        <f>IF(J8&gt;0,"Nº herbáceos",0)</f>
        <v>0</v>
      </c>
      <c r="K7" s="53"/>
      <c r="L7" s="53"/>
      <c r="M7" s="53"/>
      <c r="N7" s="53"/>
      <c r="O7" s="53"/>
      <c r="P7" s="53"/>
    </row>
    <row r="8" spans="1:16" s="31" customFormat="1" ht="18.75" customHeight="1">
      <c r="A8" s="23"/>
      <c r="B8" s="24" t="s">
        <v>36</v>
      </c>
      <c r="C8" s="25" t="e">
        <f>IF(C9+C15+C22=1,"SI","NO")</f>
        <v>#DIV/0!</v>
      </c>
      <c r="D8" s="26" t="e">
        <f>IF(SUM(A11:A19)&gt;0,VLOOKUP(1,A11:D19,4,FALSE),0)</f>
        <v>#DIV/0!</v>
      </c>
      <c r="E8" s="3" t="s">
        <v>48</v>
      </c>
      <c r="F8" s="27"/>
      <c r="G8" s="28" t="s">
        <v>27</v>
      </c>
      <c r="H8" s="29"/>
      <c r="I8" s="30">
        <f>SUM(I9:I31)</f>
        <v>0</v>
      </c>
      <c r="J8" s="71">
        <f>COUNTIF(I9:I31,"&gt;0")</f>
        <v>0</v>
      </c>
      <c r="K8" s="72"/>
      <c r="L8" s="72"/>
      <c r="M8" s="72"/>
      <c r="N8" s="72"/>
      <c r="O8" s="72"/>
      <c r="P8" s="72"/>
    </row>
    <row r="9" spans="2:16" ht="12.75" customHeight="1">
      <c r="B9" s="32" t="s">
        <v>40</v>
      </c>
      <c r="C9" s="33" t="e">
        <f>IF(B13="CUMPLE",1,0)</f>
        <v>#DIV/0!</v>
      </c>
      <c r="F9" s="4"/>
      <c r="G9" s="5"/>
      <c r="H9" s="54" t="s">
        <v>3</v>
      </c>
      <c r="I9" s="55"/>
      <c r="J9" s="53"/>
      <c r="K9" s="75" t="s">
        <v>53</v>
      </c>
      <c r="L9" s="76"/>
      <c r="M9" s="76"/>
      <c r="N9" s="73"/>
      <c r="O9" s="79">
        <f>IF(J8&gt;0,C8,0)</f>
        <v>0</v>
      </c>
      <c r="P9" s="56"/>
    </row>
    <row r="10" spans="2:16" ht="12.75" customHeight="1">
      <c r="B10" s="34" t="s">
        <v>28</v>
      </c>
      <c r="C10" s="35">
        <f>IF(I8&gt;9.9999999999,IF(I8&lt;30.0000000001,1,0),0)</f>
        <v>0</v>
      </c>
      <c r="E10" s="3" t="s">
        <v>47</v>
      </c>
      <c r="F10" s="4"/>
      <c r="G10" s="5"/>
      <c r="H10" s="54" t="s">
        <v>4</v>
      </c>
      <c r="I10" s="55"/>
      <c r="J10" s="53"/>
      <c r="K10" s="77"/>
      <c r="L10" s="78"/>
      <c r="M10" s="78"/>
      <c r="N10" s="74"/>
      <c r="O10" s="80"/>
      <c r="P10" s="57"/>
    </row>
    <row r="11" spans="1:16" ht="12.75">
      <c r="A11" s="36" t="e">
        <f>IF(D11&gt;0,1,0)</f>
        <v>#DIV/0!</v>
      </c>
      <c r="B11" s="34" t="s">
        <v>29</v>
      </c>
      <c r="C11" s="35">
        <f>IF(J8&gt;1,1,0)</f>
        <v>0</v>
      </c>
      <c r="D11" s="3" t="e">
        <f>IF($C$13=3,0,IF($C$10=1,IF(C11=1,0,"Explotaciones entre 10 y 30 Has., deben cultivar al menos dos tipos distintos de herbáceos. "),0))</f>
        <v>#DIV/0!</v>
      </c>
      <c r="E11" s="3" t="s">
        <v>47</v>
      </c>
      <c r="F11" s="4"/>
      <c r="G11" s="5"/>
      <c r="H11" s="54" t="s">
        <v>5</v>
      </c>
      <c r="I11" s="55"/>
      <c r="J11" s="53"/>
      <c r="K11" s="58"/>
      <c r="L11" s="91">
        <f>IF(J8&gt;0,IF(C13=3,"Superficie comprendida entre 10 y 30 hectáreas",IF(C20=4,"Superficie superior a 30 Hectáreas",IF(C24=1,"Superficie inferior a 10 Hectáreas",0))),0)</f>
        <v>0</v>
      </c>
      <c r="M11" s="91"/>
      <c r="N11" s="91"/>
      <c r="O11" s="91"/>
      <c r="P11" s="57"/>
    </row>
    <row r="12" spans="1:16" ht="12.75">
      <c r="A12" s="36" t="e">
        <f aca="true" t="shared" si="0" ref="A12:A19">IF(D12&gt;0,1,0)</f>
        <v>#DIV/0!</v>
      </c>
      <c r="B12" s="34" t="s">
        <v>30</v>
      </c>
      <c r="C12" s="35" t="e">
        <f>IF(D3&lt;75.0000001,1,0)</f>
        <v>#DIV/0!</v>
      </c>
      <c r="D12" s="3" t="e">
        <f>IF($C$13=3,0,IF($C$10=1,IF(C11=0,0,IF(C12=1,0,"El cultivo mayor, es superior al 75% del total. ")),0))</f>
        <v>#DIV/0!</v>
      </c>
      <c r="E12" s="3" t="s">
        <v>47</v>
      </c>
      <c r="F12" s="4"/>
      <c r="G12" s="5"/>
      <c r="H12" s="54" t="s">
        <v>6</v>
      </c>
      <c r="I12" s="55"/>
      <c r="J12" s="53"/>
      <c r="K12" s="58"/>
      <c r="L12" s="91">
        <f>IF(J8&gt;0,IF(C13=3,"Tiene 2 o mas cultivos herbáceos",IF(C20=4,"Tiene 3 o mas cultivos herbáceos",0)),0)</f>
        <v>0</v>
      </c>
      <c r="M12" s="91"/>
      <c r="N12" s="91"/>
      <c r="O12" s="91"/>
      <c r="P12" s="57"/>
    </row>
    <row r="13" spans="1:16" ht="12.75">
      <c r="A13" s="37"/>
      <c r="B13" s="38" t="e">
        <f>IF(C13=3,"CUMPLE","NO CUMPLE")</f>
        <v>#DIV/0!</v>
      </c>
      <c r="C13" s="39" t="e">
        <f>SUM(C10:C12)</f>
        <v>#DIV/0!</v>
      </c>
      <c r="D13" s="3"/>
      <c r="E13" s="3" t="s">
        <v>47</v>
      </c>
      <c r="F13" s="4"/>
      <c r="G13" s="5"/>
      <c r="H13" s="54" t="s">
        <v>7</v>
      </c>
      <c r="I13" s="55"/>
      <c r="J13" s="53"/>
      <c r="K13" s="58"/>
      <c r="L13" s="89">
        <f>IF(J8&gt;0,IF(C13=3,"El cultivo mayor es inferior o igual al 75% del total de herbáceos",IF(C20=4,"El cultivo mayor es inferior o igual al 75% de la superficie total, y los dos mayores son inferiores o igual al 95% de la superf.total",0)),0)</f>
        <v>0</v>
      </c>
      <c r="M13" s="89"/>
      <c r="N13" s="89"/>
      <c r="O13" s="89"/>
      <c r="P13" s="90"/>
    </row>
    <row r="14" spans="1:16" ht="12.75">
      <c r="A14" s="37"/>
      <c r="B14" s="40"/>
      <c r="C14" s="41"/>
      <c r="E14" s="3" t="s">
        <v>47</v>
      </c>
      <c r="F14" s="4"/>
      <c r="G14" s="5"/>
      <c r="H14" s="54" t="s">
        <v>8</v>
      </c>
      <c r="I14" s="55"/>
      <c r="J14" s="53"/>
      <c r="K14" s="58"/>
      <c r="L14" s="89"/>
      <c r="M14" s="89"/>
      <c r="N14" s="89"/>
      <c r="O14" s="89"/>
      <c r="P14" s="90"/>
    </row>
    <row r="15" spans="1:16" ht="12.75">
      <c r="A15" s="37"/>
      <c r="B15" s="32" t="s">
        <v>41</v>
      </c>
      <c r="C15" s="33" t="e">
        <f>IF(B20="CUMPLE",1,0)</f>
        <v>#DIV/0!</v>
      </c>
      <c r="E15" s="3" t="s">
        <v>47</v>
      </c>
      <c r="F15" s="4"/>
      <c r="G15" s="5"/>
      <c r="H15" s="54" t="s">
        <v>9</v>
      </c>
      <c r="I15" s="55"/>
      <c r="J15" s="53"/>
      <c r="K15" s="58"/>
      <c r="L15" s="83">
        <f>IF(J8&gt;0,D8,0)</f>
        <v>0</v>
      </c>
      <c r="M15" s="83"/>
      <c r="N15" s="83"/>
      <c r="O15" s="83"/>
      <c r="P15" s="84"/>
    </row>
    <row r="16" spans="1:16" ht="12.75">
      <c r="A16" s="37"/>
      <c r="B16" s="34" t="s">
        <v>31</v>
      </c>
      <c r="C16" s="42">
        <f>IF(I8&gt;30,1,0)</f>
        <v>0</v>
      </c>
      <c r="E16" s="3" t="s">
        <v>47</v>
      </c>
      <c r="F16" s="4"/>
      <c r="G16" s="5"/>
      <c r="H16" s="54" t="s">
        <v>10</v>
      </c>
      <c r="I16" s="55"/>
      <c r="J16" s="53"/>
      <c r="K16" s="58"/>
      <c r="L16" s="83"/>
      <c r="M16" s="83"/>
      <c r="N16" s="83"/>
      <c r="O16" s="83"/>
      <c r="P16" s="84"/>
    </row>
    <row r="17" spans="1:16" ht="12.75">
      <c r="A17" s="36" t="e">
        <f t="shared" si="0"/>
        <v>#DIV/0!</v>
      </c>
      <c r="B17" s="34" t="s">
        <v>32</v>
      </c>
      <c r="C17" s="42">
        <f>IF(J8&gt;2,1,0)</f>
        <v>0</v>
      </c>
      <c r="D17" s="3" t="e">
        <f>IF($C$20=4,0,IF($C$16=1,IF(C17=1,0,"Explotaciones superiores a 30 Has., deben cultivar al menos tres tipos distintos de herbáceos. "),0))</f>
        <v>#DIV/0!</v>
      </c>
      <c r="E17" s="3" t="s">
        <v>47</v>
      </c>
      <c r="F17" s="4"/>
      <c r="G17" s="5"/>
      <c r="H17" s="54" t="s">
        <v>17</v>
      </c>
      <c r="I17" s="55"/>
      <c r="J17" s="53"/>
      <c r="K17" s="59"/>
      <c r="L17" s="60"/>
      <c r="M17" s="60"/>
      <c r="N17" s="60"/>
      <c r="O17" s="60"/>
      <c r="P17" s="61"/>
    </row>
    <row r="18" spans="1:16" ht="12.75">
      <c r="A18" s="36" t="e">
        <f t="shared" si="0"/>
        <v>#DIV/0!</v>
      </c>
      <c r="B18" s="34" t="s">
        <v>33</v>
      </c>
      <c r="C18" s="42" t="e">
        <f>IF(D3&lt;75.000000001,1,0)</f>
        <v>#DIV/0!</v>
      </c>
      <c r="D18" s="3" t="e">
        <f>IF($C$20=4,0,IF($C$16=1,IF(C17=0,0,IF(C18=1,0,"El cultivo mayor, es superior al 75% del total. ")),0))</f>
        <v>#DIV/0!</v>
      </c>
      <c r="E18" s="3" t="s">
        <v>47</v>
      </c>
      <c r="F18" s="4"/>
      <c r="G18" s="5"/>
      <c r="H18" s="54" t="s">
        <v>18</v>
      </c>
      <c r="I18" s="55"/>
      <c r="J18" s="53"/>
      <c r="K18" s="53"/>
      <c r="L18" s="53"/>
      <c r="M18" s="53"/>
      <c r="N18" s="53"/>
      <c r="O18" s="53"/>
      <c r="P18" s="53"/>
    </row>
    <row r="19" spans="1:16" ht="12.75" customHeight="1">
      <c r="A19" s="36" t="e">
        <f t="shared" si="0"/>
        <v>#DIV/0!</v>
      </c>
      <c r="B19" s="34" t="s">
        <v>34</v>
      </c>
      <c r="C19" s="42" t="e">
        <f>IF(D5&lt;95.00000001,1,0)</f>
        <v>#DIV/0!</v>
      </c>
      <c r="D19" s="3" t="e">
        <f>IF($C$20=4,0,IF($C$16=1,IF(C18=0,0,IF(C19=1,0,"Los dos cultivos mayores, son superiores al 95% del total. ")),0))</f>
        <v>#DIV/0!</v>
      </c>
      <c r="E19" s="3" t="s">
        <v>47</v>
      </c>
      <c r="F19" s="4"/>
      <c r="G19" s="5"/>
      <c r="H19" s="54" t="s">
        <v>19</v>
      </c>
      <c r="I19" s="68"/>
      <c r="J19" s="53"/>
      <c r="K19" s="53"/>
      <c r="L19" s="53"/>
      <c r="M19" s="53"/>
      <c r="N19" s="53"/>
      <c r="O19" s="53"/>
      <c r="P19" s="53"/>
    </row>
    <row r="20" spans="1:16" ht="12.75" customHeight="1">
      <c r="A20" s="37"/>
      <c r="B20" s="38" t="e">
        <f>IF(C20=4,"CUMPLE","NO CUMPLE")</f>
        <v>#DIV/0!</v>
      </c>
      <c r="C20" s="43" t="e">
        <f>SUM(C16:C19)</f>
        <v>#DIV/0!</v>
      </c>
      <c r="E20" s="3" t="s">
        <v>47</v>
      </c>
      <c r="F20" s="4"/>
      <c r="G20" s="5"/>
      <c r="H20" s="54" t="s">
        <v>20</v>
      </c>
      <c r="I20" s="55"/>
      <c r="J20" s="53"/>
      <c r="K20" s="75" t="s">
        <v>37</v>
      </c>
      <c r="L20" s="76"/>
      <c r="M20" s="76"/>
      <c r="N20" s="76"/>
      <c r="O20" s="79">
        <f>IF(J8=0,0,IF(C28=1,"SI",IF(C31=1,"SI","NO")))</f>
        <v>0</v>
      </c>
      <c r="P20" s="56"/>
    </row>
    <row r="21" spans="1:16" ht="12.75">
      <c r="A21" s="37"/>
      <c r="B21" s="40"/>
      <c r="C21" s="41"/>
      <c r="E21" s="3" t="s">
        <v>47</v>
      </c>
      <c r="F21" s="4"/>
      <c r="G21" s="5"/>
      <c r="H21" s="54" t="s">
        <v>21</v>
      </c>
      <c r="I21" s="55"/>
      <c r="J21" s="53"/>
      <c r="K21" s="77"/>
      <c r="L21" s="78"/>
      <c r="M21" s="78"/>
      <c r="N21" s="78"/>
      <c r="O21" s="80"/>
      <c r="P21" s="57"/>
    </row>
    <row r="22" spans="1:16" ht="12.75">
      <c r="A22" s="37"/>
      <c r="B22" s="32" t="s">
        <v>42</v>
      </c>
      <c r="C22" s="33">
        <f>IF(B24="CUMPLE",1,0)</f>
        <v>1</v>
      </c>
      <c r="E22" s="3" t="s">
        <v>47</v>
      </c>
      <c r="F22" s="4"/>
      <c r="G22" s="5"/>
      <c r="H22" s="54" t="s">
        <v>22</v>
      </c>
      <c r="I22" s="55"/>
      <c r="J22" s="53"/>
      <c r="K22" s="58"/>
      <c r="L22" s="89">
        <f>IF(J8=0,0,IF(C28=1,"Cultiva una superficie inferior o igual a 15 Has",IF(C31=1,"Cultiva una superficie superior a 15 Has. Y los cultivos de interés ecológico suponen el 5% o mas del total de los cultivos herbáceos.",0)))</f>
        <v>0</v>
      </c>
      <c r="M22" s="89"/>
      <c r="N22" s="89"/>
      <c r="O22" s="89"/>
      <c r="P22" s="90"/>
    </row>
    <row r="23" spans="1:16" ht="13.5" thickBot="1">
      <c r="A23" s="37"/>
      <c r="B23" s="34" t="s">
        <v>35</v>
      </c>
      <c r="C23" s="42">
        <f>IF(I8&lt;10,1,0)</f>
        <v>1</v>
      </c>
      <c r="E23" s="3" t="s">
        <v>47</v>
      </c>
      <c r="F23" s="4"/>
      <c r="G23" s="5"/>
      <c r="H23" s="54" t="s">
        <v>24</v>
      </c>
      <c r="I23" s="55"/>
      <c r="J23" s="53"/>
      <c r="K23" s="58"/>
      <c r="L23" s="89"/>
      <c r="M23" s="89"/>
      <c r="N23" s="89"/>
      <c r="O23" s="89"/>
      <c r="P23" s="90"/>
    </row>
    <row r="24" spans="1:16" ht="13.5" customHeight="1" thickBot="1">
      <c r="A24" s="37"/>
      <c r="B24" s="44" t="str">
        <f>IF(C24=1,"CUMPLE","NO CUMPLE")</f>
        <v>CUMPLE</v>
      </c>
      <c r="C24" s="45">
        <f>SUM(C23)</f>
        <v>1</v>
      </c>
      <c r="E24" s="3" t="s">
        <v>47</v>
      </c>
      <c r="F24" s="4"/>
      <c r="G24" s="46">
        <f>SUM(I24:I30)*0.7+I31</f>
        <v>0</v>
      </c>
      <c r="H24" s="47" t="s">
        <v>11</v>
      </c>
      <c r="I24" s="55"/>
      <c r="J24" s="53"/>
      <c r="K24" s="58"/>
      <c r="L24" s="83">
        <f>IF(J8&gt;0,D26,0)</f>
        <v>0</v>
      </c>
      <c r="M24" s="83"/>
      <c r="N24" s="83"/>
      <c r="O24" s="83"/>
      <c r="P24" s="84"/>
    </row>
    <row r="25" spans="1:16" ht="13.5" customHeight="1" thickBot="1">
      <c r="A25" s="37"/>
      <c r="E25" s="3" t="s">
        <v>47</v>
      </c>
      <c r="F25" s="4"/>
      <c r="G25" s="81" t="s">
        <v>50</v>
      </c>
      <c r="H25" s="47" t="s">
        <v>12</v>
      </c>
      <c r="I25" s="55"/>
      <c r="J25" s="53"/>
      <c r="K25" s="58"/>
      <c r="L25" s="83"/>
      <c r="M25" s="83"/>
      <c r="N25" s="83"/>
      <c r="O25" s="83"/>
      <c r="P25" s="84"/>
    </row>
    <row r="26" spans="2:16" ht="12.75" customHeight="1">
      <c r="B26" s="48" t="s">
        <v>38</v>
      </c>
      <c r="C26" s="49" t="str">
        <f>IF(C28=1,"SI",IF(C31=1,"SI",0))</f>
        <v>SI</v>
      </c>
      <c r="D26" s="26">
        <f>IF(I8&gt;15,IF(C31=0,"Los cultivos de interés ecológico, suponen menos del 5% del total. ",0),0)</f>
        <v>0</v>
      </c>
      <c r="E26" s="3" t="s">
        <v>47</v>
      </c>
      <c r="F26" s="4"/>
      <c r="G26" s="81"/>
      <c r="H26" s="47" t="s">
        <v>13</v>
      </c>
      <c r="I26" s="55"/>
      <c r="J26" s="53"/>
      <c r="K26" s="59"/>
      <c r="L26" s="60"/>
      <c r="M26" s="60"/>
      <c r="N26" s="60"/>
      <c r="O26" s="60"/>
      <c r="P26" s="61"/>
    </row>
    <row r="27" spans="2:16" ht="12.75" customHeight="1">
      <c r="B27" s="32" t="s">
        <v>40</v>
      </c>
      <c r="C27" s="33">
        <f>IF(B29="CUMPLE",1,0)</f>
        <v>0</v>
      </c>
      <c r="E27" s="3" t="s">
        <v>47</v>
      </c>
      <c r="F27" s="4"/>
      <c r="G27" s="81" t="s">
        <v>45</v>
      </c>
      <c r="H27" s="47" t="s">
        <v>14</v>
      </c>
      <c r="I27" s="55"/>
      <c r="J27" s="53"/>
      <c r="K27" s="53"/>
      <c r="L27" s="53"/>
      <c r="M27" s="53"/>
      <c r="N27" s="53"/>
      <c r="O27" s="53"/>
      <c r="P27" s="53"/>
    </row>
    <row r="28" spans="2:16" ht="13.5" thickBot="1">
      <c r="B28" s="34" t="s">
        <v>39</v>
      </c>
      <c r="C28" s="42">
        <f>IF(I8&lt;15.000000001,1,0)</f>
        <v>1</v>
      </c>
      <c r="E28" s="3" t="s">
        <v>47</v>
      </c>
      <c r="F28" s="4"/>
      <c r="G28" s="81"/>
      <c r="H28" s="47" t="s">
        <v>15</v>
      </c>
      <c r="I28" s="55"/>
      <c r="J28" s="53"/>
      <c r="K28" s="53"/>
      <c r="L28" s="53"/>
      <c r="M28" s="53"/>
      <c r="N28" s="53"/>
      <c r="O28" s="53"/>
      <c r="P28" s="53"/>
    </row>
    <row r="29" spans="2:16" ht="12.75">
      <c r="B29" s="40"/>
      <c r="C29" s="41"/>
      <c r="E29" s="3" t="s">
        <v>47</v>
      </c>
      <c r="F29" s="4"/>
      <c r="G29" s="81"/>
      <c r="H29" s="47" t="s">
        <v>16</v>
      </c>
      <c r="I29" s="55"/>
      <c r="J29" s="53"/>
      <c r="K29" s="62"/>
      <c r="L29" s="85" t="s">
        <v>52</v>
      </c>
      <c r="M29" s="85"/>
      <c r="N29" s="63"/>
      <c r="O29" s="87">
        <f>IF(J8&gt;0,IF(B5=2,"SI","NO"),0)</f>
        <v>0</v>
      </c>
      <c r="P29" s="64"/>
    </row>
    <row r="30" spans="2:16" ht="13.5" thickBot="1">
      <c r="B30" s="32" t="s">
        <v>41</v>
      </c>
      <c r="C30" s="33"/>
      <c r="E30" s="3" t="s">
        <v>47</v>
      </c>
      <c r="F30" s="4"/>
      <c r="G30" s="81"/>
      <c r="H30" s="47" t="s">
        <v>51</v>
      </c>
      <c r="I30" s="55"/>
      <c r="J30" s="53"/>
      <c r="K30" s="65"/>
      <c r="L30" s="86"/>
      <c r="M30" s="86"/>
      <c r="N30" s="66"/>
      <c r="O30" s="88"/>
      <c r="P30" s="67"/>
    </row>
    <row r="31" spans="2:16" ht="13.5" thickBot="1">
      <c r="B31" s="50" t="s">
        <v>43</v>
      </c>
      <c r="C31" s="51">
        <f>IF(I8&gt;14.99999999,IF(D7&gt;4.999999999,1,0),0)</f>
        <v>0</v>
      </c>
      <c r="E31" s="3" t="s">
        <v>47</v>
      </c>
      <c r="F31" s="4"/>
      <c r="G31" s="82"/>
      <c r="H31" s="47" t="s">
        <v>23</v>
      </c>
      <c r="I31" s="55"/>
      <c r="J31" s="53"/>
      <c r="K31" s="53"/>
      <c r="L31" s="53"/>
      <c r="M31" s="53"/>
      <c r="N31" s="53"/>
      <c r="O31" s="53"/>
      <c r="P31" s="53"/>
    </row>
    <row r="32" spans="6:16" ht="12.75">
      <c r="F32" s="69"/>
      <c r="G32" s="53"/>
      <c r="H32" s="53"/>
      <c r="I32" s="70"/>
      <c r="J32" s="53"/>
      <c r="K32" s="53"/>
      <c r="L32" s="53"/>
      <c r="M32" s="53"/>
      <c r="N32" s="53"/>
      <c r="O32" s="53"/>
      <c r="P32" s="53"/>
    </row>
    <row r="33" spans="2:16" ht="12.75">
      <c r="B33" s="2" t="s">
        <v>49</v>
      </c>
      <c r="C33" s="3">
        <f>(SUM(I9:I23,I31))+(SUM(I24:I30)*0.7)</f>
        <v>0</v>
      </c>
      <c r="F33" s="69"/>
      <c r="G33" s="53"/>
      <c r="H33" s="53"/>
      <c r="I33" s="70"/>
      <c r="J33" s="53"/>
      <c r="K33" s="53"/>
      <c r="L33" s="53"/>
      <c r="M33" s="53"/>
      <c r="N33" s="53"/>
      <c r="O33" s="53"/>
      <c r="P33" s="53"/>
    </row>
    <row r="34" spans="6:16" ht="12.75">
      <c r="F34" s="69"/>
      <c r="G34" s="53"/>
      <c r="H34" s="53"/>
      <c r="I34" s="70"/>
      <c r="J34" s="53"/>
      <c r="K34" s="53"/>
      <c r="L34" s="53"/>
      <c r="M34" s="53"/>
      <c r="N34" s="53"/>
      <c r="O34" s="53"/>
      <c r="P34" s="53"/>
    </row>
  </sheetData>
  <sheetProtection password="8DBD" sheet="1" objects="1" scenarios="1"/>
  <mergeCells count="17">
    <mergeCell ref="L12:O12"/>
    <mergeCell ref="L13:P14"/>
    <mergeCell ref="L15:P16"/>
    <mergeCell ref="G4:H4"/>
    <mergeCell ref="M4:P5"/>
    <mergeCell ref="G5:H5"/>
    <mergeCell ref="K9:M10"/>
    <mergeCell ref="O9:O10"/>
    <mergeCell ref="L11:O11"/>
    <mergeCell ref="K20:N21"/>
    <mergeCell ref="O20:O21"/>
    <mergeCell ref="G25:G26"/>
    <mergeCell ref="G27:G31"/>
    <mergeCell ref="L24:P25"/>
    <mergeCell ref="L29:M30"/>
    <mergeCell ref="O29:O30"/>
    <mergeCell ref="L22:P23"/>
  </mergeCells>
  <printOptions horizontalCentered="1"/>
  <pageMargins left="0.7480314960629921" right="0.7480314960629921" top="1.1083333333333334" bottom="0.3937007874015748" header="0" footer="0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JAIRO MORGA</cp:lastModifiedBy>
  <cp:lastPrinted>2014-09-12T08:04:08Z</cp:lastPrinted>
  <dcterms:created xsi:type="dcterms:W3CDTF">2014-07-01T09:01:29Z</dcterms:created>
  <dcterms:modified xsi:type="dcterms:W3CDTF">2014-09-12T11:01:32Z</dcterms:modified>
  <cp:category/>
  <cp:version/>
  <cp:contentType/>
  <cp:contentStatus/>
</cp:coreProperties>
</file>